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B1BEA288-0EF8-41B9-BE66-4BD11D8C38C7}" xr6:coauthVersionLast="47" xr6:coauthVersionMax="47" xr10:uidLastSave="{00000000-0000-0000-0000-000000000000}"/>
  <bookViews>
    <workbookView xWindow="20370" yWindow="-120" windowWidth="29040" windowHeight="15840" activeTab="1" xr2:uid="{00000000-000D-0000-FFFF-FFFF00000000}"/>
  </bookViews>
  <sheets>
    <sheet name="Fee &amp; Timeline" sheetId="2" r:id="rId1"/>
    <sheet name="Form Filling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D2" i="1"/>
  <c r="D10" i="2"/>
  <c r="D4" i="2"/>
  <c r="T20" i="1" l="1"/>
  <c r="T18" i="1"/>
  <c r="T16" i="1"/>
  <c r="T14" i="1"/>
  <c r="T12" i="1"/>
  <c r="T10" i="1"/>
  <c r="T8" i="1"/>
  <c r="C25" i="1" l="1"/>
  <c r="D25" i="1"/>
  <c r="M3" i="1"/>
  <c r="M17" i="1"/>
  <c r="M19" i="1"/>
  <c r="N19" i="1" s="1"/>
  <c r="P19" i="1" l="1"/>
  <c r="O19" i="1"/>
  <c r="U19" i="1" s="1"/>
  <c r="S19" i="1"/>
  <c r="R19" i="1"/>
  <c r="Q19" i="1"/>
  <c r="E25" i="1"/>
  <c r="G25" i="1" s="1"/>
  <c r="T19" i="1" l="1"/>
  <c r="F25" i="1"/>
  <c r="M15" i="1"/>
  <c r="N15" i="1" s="1"/>
  <c r="M13" i="1"/>
  <c r="M11" i="1"/>
  <c r="M9" i="1"/>
  <c r="N9" i="1" s="1"/>
  <c r="M7" i="1"/>
  <c r="N7" i="1" s="1"/>
  <c r="O9" i="1" l="1"/>
  <c r="T9" i="1" s="1"/>
  <c r="S9" i="1"/>
  <c r="P9" i="1"/>
  <c r="R9" i="1"/>
  <c r="U9" i="1" s="1"/>
  <c r="Q9" i="1"/>
  <c r="Q7" i="1"/>
  <c r="O7" i="1"/>
  <c r="T7" i="1" s="1"/>
  <c r="S7" i="1"/>
  <c r="R7" i="1"/>
  <c r="P7" i="1"/>
  <c r="P15" i="1"/>
  <c r="S15" i="1"/>
  <c r="R15" i="1"/>
  <c r="Q15" i="1"/>
  <c r="O15" i="1"/>
  <c r="T15" i="1" s="1"/>
  <c r="N11" i="1"/>
  <c r="D4" i="1"/>
  <c r="N13" i="1"/>
  <c r="U15" i="1"/>
  <c r="N17" i="1"/>
  <c r="U11" i="1" l="1"/>
  <c r="O11" i="1"/>
  <c r="R11" i="1"/>
  <c r="Q11" i="1"/>
  <c r="P11" i="1"/>
  <c r="T11" i="1" s="1"/>
  <c r="S11" i="1"/>
  <c r="R13" i="1"/>
  <c r="Q13" i="1"/>
  <c r="T13" i="1" s="1"/>
  <c r="P13" i="1"/>
  <c r="O13" i="1"/>
  <c r="S13" i="1"/>
  <c r="S17" i="1"/>
  <c r="R17" i="1"/>
  <c r="Q17" i="1"/>
  <c r="P17" i="1"/>
  <c r="O17" i="1"/>
  <c r="T17" i="1" s="1"/>
  <c r="U7" i="1"/>
  <c r="U13" i="1" l="1"/>
  <c r="U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US$129/year
Plus one-time US$10 application fee</t>
        </r>
      </text>
    </comment>
    <comment ref="C5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PrepCast Elite (vs. Basic): In addition to the training lessons, this package gives you 90-day access to The PM Exam Simulator so you can practice what you have learned.</t>
        </r>
      </text>
    </comment>
    <comment ref="D5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$229 for PrepCast Basic. Upgrade to PrepCast Elite for only $70 more.</t>
        </r>
      </text>
    </comment>
    <comment ref="D7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Assuming membership to PMI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2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Ensure this safely exceeds the required minimum of 4,500 hours</t>
        </r>
      </text>
    </comment>
    <comment ref="M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Minimum </t>
        </r>
        <r>
          <rPr>
            <b/>
            <sz val="9"/>
            <color indexed="81"/>
            <rFont val="Tahoma"/>
            <family val="2"/>
          </rPr>
          <t xml:space="preserve">3 years </t>
        </r>
        <r>
          <rPr>
            <sz val="9"/>
            <color indexed="81"/>
            <rFont val="Tahoma"/>
            <family val="2"/>
          </rPr>
          <t xml:space="preserve">or </t>
        </r>
        <r>
          <rPr>
            <b/>
            <sz val="9"/>
            <color indexed="81"/>
            <rFont val="Tahoma"/>
            <family val="2"/>
          </rPr>
          <t xml:space="preserve">36 months </t>
        </r>
        <r>
          <rPr>
            <sz val="9"/>
            <color indexed="81"/>
            <rFont val="Tahoma"/>
            <family val="2"/>
          </rPr>
          <t>experience needed as project manager (or similar role)</t>
        </r>
      </text>
    </comment>
    <comment ref="E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Ensure this exceeds the minimum requirement of 3 years</t>
        </r>
      </text>
    </comment>
    <comment ref="M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Assumed an average of 5 working days out of 7</t>
        </r>
      </text>
    </comment>
    <comment ref="E4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Ensure this exceeds the minimum requirement of 36 months</t>
        </r>
      </text>
    </comment>
    <comment ref="E6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Minimum 300 characters, maximum 550 characters</t>
        </r>
      </text>
    </comment>
    <comment ref="M6" authorId="0" shapeId="0" xr:uid="{00000000-0006-0000-0000-000007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Calculate Working Days</t>
        </r>
      </text>
    </comment>
    <comment ref="N6" authorId="0" shapeId="0" xr:uid="{00000000-0006-0000-0000-000008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Using 8.5 Hours / day and no overlapping projects</t>
        </r>
      </text>
    </comment>
    <comment ref="T6" authorId="0" shapeId="0" xr:uid="{00000000-0006-0000-0000-000009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Verify that total of 'N' - 'R' equals 'M':
1. Tallies if correct
2. "Greater than total" if sum is greater than total
3. "Less than total" if sum is less than total</t>
        </r>
      </text>
    </comment>
  </commentList>
</comments>
</file>

<file path=xl/sharedStrings.xml><?xml version="1.0" encoding="utf-8"?>
<sst xmlns="http://schemas.openxmlformats.org/spreadsheetml/2006/main" count="115" uniqueCount="77">
  <si>
    <t xml:space="preserve">S. No. </t>
  </si>
  <si>
    <t>Project Name</t>
  </si>
  <si>
    <t>Start Date</t>
  </si>
  <si>
    <t>End Date</t>
  </si>
  <si>
    <t>Description</t>
  </si>
  <si>
    <t>Organization Name</t>
  </si>
  <si>
    <t>Organization Phone</t>
  </si>
  <si>
    <t>Organization Address</t>
  </si>
  <si>
    <t>Supervisor Contact Name</t>
  </si>
  <si>
    <t>Supervisor Phone Number</t>
  </si>
  <si>
    <t>Supervisor Email ID</t>
  </si>
  <si>
    <t>Total Days</t>
  </si>
  <si>
    <t>Total Hours</t>
  </si>
  <si>
    <t>Hours / Day</t>
  </si>
  <si>
    <t>Initiating</t>
  </si>
  <si>
    <t>Planning</t>
  </si>
  <si>
    <t>Executing</t>
  </si>
  <si>
    <t>Monitoring &amp; Controlling</t>
  </si>
  <si>
    <t>Closing</t>
  </si>
  <si>
    <t>Verify Total</t>
  </si>
  <si>
    <t>Minimum Days</t>
  </si>
  <si>
    <t>&gt;</t>
  </si>
  <si>
    <t>Total Months</t>
  </si>
  <si>
    <t>Difference (Total - Sum)</t>
  </si>
  <si>
    <t>Supervisor Designation</t>
  </si>
  <si>
    <t>Duration, Days</t>
  </si>
  <si>
    <t>Duration, Months</t>
  </si>
  <si>
    <t>Duration, Years</t>
  </si>
  <si>
    <t>First date</t>
  </si>
  <si>
    <t>Last Date</t>
  </si>
  <si>
    <t>Verification, Overall Timelines</t>
  </si>
  <si>
    <t>Step 1</t>
  </si>
  <si>
    <t>#</t>
  </si>
  <si>
    <t xml:space="preserve">Action </t>
  </si>
  <si>
    <t>Fee (USD)</t>
  </si>
  <si>
    <t>https://www.pmi.org/membership/join</t>
  </si>
  <si>
    <t>Link</t>
  </si>
  <si>
    <t>Become a PMI Member</t>
  </si>
  <si>
    <t>Remarks</t>
  </si>
  <si>
    <t>Step 2</t>
  </si>
  <si>
    <t>Step 3</t>
  </si>
  <si>
    <t>https://www.project-management-prepcast.com/pmp-exam/the-pm-prepcast</t>
  </si>
  <si>
    <t>Register for PrepCast Elite</t>
  </si>
  <si>
    <t>This will give the certificate for 35 contact hours of PM learning</t>
  </si>
  <si>
    <t xml:space="preserve">Time </t>
  </si>
  <si>
    <t>Half an hour to pay the fee
Half an hour to create login</t>
  </si>
  <si>
    <t>Submit Application</t>
  </si>
  <si>
    <t>Project Management Institute (PMI) member exam fee is $405 ($555 for non-members). 
Re-examination fees: $275 (members), $375 (non-members). PMBOK handbook free for members 
(https://project-management.com/things-to-know-about-the-true-cost-of-pmp-certification/)</t>
  </si>
  <si>
    <t>3 - 5 weeks total 
2 week waiting period after finishing the materials and before taking final exam</t>
  </si>
  <si>
    <t>5 - 90 days to submit
5 days for application review
If selected for audit: 
(a) 5 - 90 days to submit documents
(b) 5 - 7 days for review</t>
  </si>
  <si>
    <t>https://www.project-management-prepcast.com/how-to-fill-in-the-pmp-application</t>
  </si>
  <si>
    <t>Step 4</t>
  </si>
  <si>
    <t>Pay for Application</t>
  </si>
  <si>
    <t xml:space="preserve">Half an hour </t>
  </si>
  <si>
    <t>Step 5</t>
  </si>
  <si>
    <t>Schedule the exam and prepare</t>
  </si>
  <si>
    <t>Few weeks</t>
  </si>
  <si>
    <t>Depends on how much study has already been done by this point</t>
  </si>
  <si>
    <t xml:space="preserve">Total Cost (USD) </t>
  </si>
  <si>
    <t xml:space="preserve">Total Estimated Time (Weeks) </t>
  </si>
  <si>
    <t>8 - 10</t>
  </si>
  <si>
    <t>Likely time is ~2 weeks if ready from my side, without any audit process
In case I get selected for audit, the likely time goes up to 1 month at least</t>
  </si>
  <si>
    <t>"</t>
  </si>
  <si>
    <t>Project 1</t>
  </si>
  <si>
    <t>Project 2</t>
  </si>
  <si>
    <t>Project 3</t>
  </si>
  <si>
    <t>Project 4</t>
  </si>
  <si>
    <t>Project 5</t>
  </si>
  <si>
    <t>Project 6</t>
  </si>
  <si>
    <t>Project 7</t>
  </si>
  <si>
    <t>ABCD</t>
  </si>
  <si>
    <t>Address</t>
  </si>
  <si>
    <t xml:space="preserve">Manager </t>
  </si>
  <si>
    <t>Head of Procurement, ABCD</t>
  </si>
  <si>
    <t>Associate Director, ABCD</t>
  </si>
  <si>
    <t>Head of Project Management Office, ABCD</t>
  </si>
  <si>
    <t>Fill this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</si>
</sst>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164" fontId="0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6" fillId="0" borderId="0" xfId="0" applyFont="1"/>
    <xf numFmtId="0" fontId="8" fillId="0" borderId="1" xfId="2" applyBorder="1"/>
    <xf numFmtId="15" fontId="0" fillId="0" borderId="1" xfId="0" applyNumberFormat="1" applyBorder="1"/>
    <xf numFmtId="0" fontId="7" fillId="0" borderId="1" xfId="0" applyFont="1" applyBorder="1"/>
    <xf numFmtId="0" fontId="7" fillId="0" borderId="0" xfId="0" applyFont="1"/>
    <xf numFmtId="164" fontId="0" fillId="0" borderId="1" xfId="1" applyNumberFormat="1" applyFont="1" applyBorder="1"/>
    <xf numFmtId="164" fontId="0" fillId="3" borderId="1" xfId="1" applyNumberFormat="1" applyFont="1" applyFill="1" applyBorder="1"/>
    <xf numFmtId="0" fontId="0" fillId="0" borderId="0" xfId="0" applyAlignment="1">
      <alignment horizontal="center"/>
    </xf>
    <xf numFmtId="15" fontId="0" fillId="0" borderId="0" xfId="0" applyNumberFormat="1"/>
    <xf numFmtId="0" fontId="0" fillId="0" borderId="1" xfId="0" applyBorder="1" applyAlignment="1">
      <alignment wrapText="1"/>
    </xf>
    <xf numFmtId="15" fontId="10" fillId="3" borderId="1" xfId="0" applyNumberFormat="1" applyFont="1" applyFill="1" applyBorder="1"/>
    <xf numFmtId="164" fontId="10" fillId="3" borderId="1" xfId="1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0" fontId="0" fillId="2" borderId="1" xfId="0" applyFill="1" applyBorder="1"/>
    <xf numFmtId="164" fontId="0" fillId="0" borderId="1" xfId="0" applyNumberFormat="1" applyBorder="1"/>
    <xf numFmtId="0" fontId="12" fillId="4" borderId="1" xfId="0" applyFont="1" applyFill="1" applyBorder="1"/>
    <xf numFmtId="9" fontId="12" fillId="4" borderId="1" xfId="3" applyFont="1" applyFill="1" applyBorder="1"/>
    <xf numFmtId="9" fontId="12" fillId="0" borderId="1" xfId="0" applyNumberFormat="1" applyFont="1" applyBorder="1"/>
    <xf numFmtId="9" fontId="12" fillId="0" borderId="1" xfId="3" applyFont="1" applyBorder="1"/>
    <xf numFmtId="9" fontId="12" fillId="3" borderId="1" xfId="0" applyNumberFormat="1" applyFont="1" applyFill="1" applyBorder="1"/>
    <xf numFmtId="0" fontId="13" fillId="0" borderId="0" xfId="0" applyFont="1"/>
    <xf numFmtId="0" fontId="9" fillId="0" borderId="1" xfId="0" applyFont="1" applyBorder="1" applyAlignment="1">
      <alignment horizontal="center" vertical="center"/>
    </xf>
    <xf numFmtId="49" fontId="13" fillId="0" borderId="0" xfId="0" applyNumberFormat="1" applyFont="1" applyAlignment="1">
      <alignment horizontal="right"/>
    </xf>
    <xf numFmtId="0" fontId="12" fillId="0" borderId="0" xfId="0" applyFont="1"/>
    <xf numFmtId="0" fontId="14" fillId="0" borderId="0" xfId="0" applyFont="1"/>
    <xf numFmtId="164" fontId="14" fillId="0" borderId="0" xfId="1" applyNumberFormat="1" applyFont="1"/>
    <xf numFmtId="0" fontId="0" fillId="5" borderId="1" xfId="0" applyFill="1" applyBorder="1"/>
    <xf numFmtId="0" fontId="9" fillId="3" borderId="1" xfId="0" applyFont="1" applyFill="1" applyBorder="1" applyAlignment="1">
      <alignment horizontal="center"/>
    </xf>
    <xf numFmtId="0" fontId="0" fillId="5" borderId="1" xfId="0" applyFill="1" applyBorder="1" applyAlignment="1">
      <alignment wrapText="1"/>
    </xf>
    <xf numFmtId="15" fontId="0" fillId="5" borderId="1" xfId="0" applyNumberFormat="1" applyFill="1" applyBorder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oject-management-prepcast.com/how-to-fill-in-the-pmp-application" TargetMode="External"/><Relationship Id="rId2" Type="http://schemas.openxmlformats.org/officeDocument/2006/relationships/hyperlink" Target="https://www.project-management-prepcast.com/pmp-exam/the-pm-prepcast" TargetMode="External"/><Relationship Id="rId1" Type="http://schemas.openxmlformats.org/officeDocument/2006/relationships/hyperlink" Target="https://www.pmi.org/membership/join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G21"/>
  <sheetViews>
    <sheetView zoomScale="90" zoomScaleNormal="90" workbookViewId="0">
      <selection activeCell="E11" sqref="E11"/>
    </sheetView>
  </sheetViews>
  <sheetFormatPr defaultRowHeight="15" x14ac:dyDescent="0.25"/>
  <cols>
    <col min="1" max="1" width="3.85546875" customWidth="1"/>
    <col min="3" max="3" width="29.5703125" customWidth="1"/>
    <col min="4" max="4" width="10" bestFit="1" customWidth="1"/>
    <col min="5" max="5" width="27.28515625" customWidth="1"/>
    <col min="6" max="6" width="15.28515625" customWidth="1"/>
    <col min="7" max="7" width="89.5703125" customWidth="1"/>
  </cols>
  <sheetData>
    <row r="3" spans="2:7" x14ac:dyDescent="0.25">
      <c r="B3" s="29" t="s">
        <v>32</v>
      </c>
      <c r="C3" s="29" t="s">
        <v>33</v>
      </c>
      <c r="D3" s="29" t="s">
        <v>34</v>
      </c>
      <c r="E3" s="29" t="s">
        <v>44</v>
      </c>
      <c r="F3" s="29" t="s">
        <v>36</v>
      </c>
      <c r="G3" s="29" t="s">
        <v>38</v>
      </c>
    </row>
    <row r="4" spans="2:7" ht="60" x14ac:dyDescent="0.25">
      <c r="B4" s="1" t="s">
        <v>31</v>
      </c>
      <c r="C4" s="1" t="s">
        <v>37</v>
      </c>
      <c r="D4" s="34">
        <f>129+10</f>
        <v>139</v>
      </c>
      <c r="E4" s="17" t="s">
        <v>45</v>
      </c>
      <c r="F4" s="9" t="s">
        <v>35</v>
      </c>
      <c r="G4" s="17" t="s">
        <v>47</v>
      </c>
    </row>
    <row r="5" spans="2:7" ht="60" x14ac:dyDescent="0.25">
      <c r="B5" s="1" t="s">
        <v>39</v>
      </c>
      <c r="C5" s="1" t="s">
        <v>42</v>
      </c>
      <c r="D5" s="34">
        <v>299</v>
      </c>
      <c r="E5" s="17" t="s">
        <v>48</v>
      </c>
      <c r="F5" s="9" t="s">
        <v>41</v>
      </c>
      <c r="G5" s="17" t="s">
        <v>43</v>
      </c>
    </row>
    <row r="6" spans="2:7" ht="90" x14ac:dyDescent="0.25">
      <c r="B6" s="1" t="s">
        <v>40</v>
      </c>
      <c r="C6" s="1" t="s">
        <v>46</v>
      </c>
      <c r="D6" s="34">
        <v>0</v>
      </c>
      <c r="E6" s="17" t="s">
        <v>49</v>
      </c>
      <c r="F6" s="9" t="s">
        <v>50</v>
      </c>
      <c r="G6" s="17" t="s">
        <v>61</v>
      </c>
    </row>
    <row r="7" spans="2:7" x14ac:dyDescent="0.25">
      <c r="B7" s="1" t="s">
        <v>51</v>
      </c>
      <c r="C7" s="1" t="s">
        <v>52</v>
      </c>
      <c r="D7" s="34">
        <v>405</v>
      </c>
      <c r="E7" s="17" t="s">
        <v>53</v>
      </c>
      <c r="F7" s="2" t="s">
        <v>62</v>
      </c>
      <c r="G7" s="1"/>
    </row>
    <row r="8" spans="2:7" x14ac:dyDescent="0.25">
      <c r="B8" s="1" t="s">
        <v>54</v>
      </c>
      <c r="C8" s="1" t="s">
        <v>55</v>
      </c>
      <c r="D8" s="34">
        <v>0</v>
      </c>
      <c r="E8" s="17" t="s">
        <v>56</v>
      </c>
      <c r="F8" s="2" t="s">
        <v>62</v>
      </c>
      <c r="G8" s="17" t="s">
        <v>57</v>
      </c>
    </row>
    <row r="10" spans="2:7" x14ac:dyDescent="0.25">
      <c r="C10" s="28" t="s">
        <v>58</v>
      </c>
      <c r="D10" s="28">
        <f>SUM(D4:D8)</f>
        <v>843</v>
      </c>
    </row>
    <row r="11" spans="2:7" x14ac:dyDescent="0.25">
      <c r="C11" s="28" t="s">
        <v>59</v>
      </c>
      <c r="D11" s="30" t="s">
        <v>60</v>
      </c>
    </row>
    <row r="12" spans="2:7" x14ac:dyDescent="0.25">
      <c r="C12" s="28"/>
      <c r="D12" s="30"/>
    </row>
    <row r="13" spans="2:7" x14ac:dyDescent="0.25">
      <c r="C13" s="28"/>
      <c r="D13" s="30"/>
    </row>
    <row r="15" spans="2:7" x14ac:dyDescent="0.25">
      <c r="C15" s="28"/>
      <c r="D15" s="31"/>
    </row>
    <row r="16" spans="2:7" x14ac:dyDescent="0.25">
      <c r="C16" s="31"/>
      <c r="D16" s="31"/>
    </row>
    <row r="17" spans="3:4" x14ac:dyDescent="0.25">
      <c r="C17" s="31"/>
      <c r="D17" s="31"/>
    </row>
    <row r="18" spans="3:4" x14ac:dyDescent="0.25">
      <c r="C18" s="31"/>
      <c r="D18" s="31"/>
    </row>
    <row r="19" spans="3:4" x14ac:dyDescent="0.25">
      <c r="C19" s="31"/>
      <c r="D19" s="31"/>
    </row>
    <row r="20" spans="3:4" x14ac:dyDescent="0.25">
      <c r="C20" s="31"/>
      <c r="D20" s="31"/>
    </row>
    <row r="21" spans="3:4" x14ac:dyDescent="0.25">
      <c r="C21" s="32"/>
      <c r="D21" s="33"/>
    </row>
  </sheetData>
  <hyperlinks>
    <hyperlink ref="F4" r:id="rId1" xr:uid="{00000000-0004-0000-0100-000000000000}"/>
    <hyperlink ref="F5" r:id="rId2" xr:uid="{00000000-0004-0000-0100-000001000000}"/>
    <hyperlink ref="F6" r:id="rId3" xr:uid="{00000000-0004-0000-0100-000002000000}"/>
  </hyperlinks>
  <pageMargins left="0.7" right="0.7" top="0.75" bottom="0.75" header="0.3" footer="0.3"/>
  <pageSetup orientation="portrait"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25"/>
  <sheetViews>
    <sheetView tabSelected="1" zoomScale="80" zoomScaleNormal="80" workbookViewId="0">
      <selection activeCell="B19" sqref="B19:D19"/>
    </sheetView>
  </sheetViews>
  <sheetFormatPr defaultRowHeight="15" x14ac:dyDescent="0.25"/>
  <cols>
    <col min="1" max="1" width="7.28515625" customWidth="1"/>
    <col min="2" max="2" width="37.5703125" customWidth="1"/>
    <col min="3" max="3" width="11.140625" customWidth="1"/>
    <col min="4" max="4" width="11.42578125" customWidth="1"/>
    <col min="5" max="5" width="13.7109375" customWidth="1"/>
    <col min="6" max="6" width="16.28515625" customWidth="1"/>
    <col min="7" max="7" width="15.140625" customWidth="1"/>
    <col min="8" max="8" width="15.42578125" customWidth="1"/>
    <col min="9" max="10" width="14.42578125" customWidth="1"/>
    <col min="11" max="11" width="13.85546875" customWidth="1"/>
    <col min="12" max="12" width="11.42578125" customWidth="1"/>
    <col min="13" max="13" width="10.42578125" customWidth="1"/>
    <col min="14" max="14" width="10" customWidth="1"/>
    <col min="15" max="15" width="10.28515625" customWidth="1"/>
    <col min="16" max="16" width="9.85546875" bestFit="1" customWidth="1"/>
    <col min="17" max="17" width="10.28515625" bestFit="1" customWidth="1"/>
    <col min="18" max="18" width="14.140625" customWidth="1"/>
    <col min="21" max="21" width="11.85546875" customWidth="1"/>
  </cols>
  <sheetData>
    <row r="2" spans="1:21" ht="30" x14ac:dyDescent="0.25">
      <c r="D2" s="13">
        <f>SUM(N7:N19)</f>
        <v>6865.5</v>
      </c>
      <c r="E2" s="1" t="s">
        <v>12</v>
      </c>
      <c r="M2" s="4" t="s">
        <v>20</v>
      </c>
      <c r="N2" s="4" t="s">
        <v>13</v>
      </c>
    </row>
    <row r="3" spans="1:21" x14ac:dyDescent="0.25">
      <c r="D3" s="13">
        <f>SUM(M7:M19)</f>
        <v>807</v>
      </c>
      <c r="E3" s="1" t="s">
        <v>11</v>
      </c>
      <c r="M3" s="5">
        <f>3*365*(5/7)</f>
        <v>782.14285714285711</v>
      </c>
      <c r="N3" s="6">
        <v>8.5</v>
      </c>
      <c r="T3" s="8" t="s">
        <v>21</v>
      </c>
    </row>
    <row r="4" spans="1:21" x14ac:dyDescent="0.25">
      <c r="D4" s="13">
        <f>D3/22</f>
        <v>36.68181818181818</v>
      </c>
      <c r="E4" s="1" t="s">
        <v>22</v>
      </c>
      <c r="T4" s="8"/>
    </row>
    <row r="6" spans="1:21" ht="45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3" t="s">
        <v>24</v>
      </c>
      <c r="K6" s="3" t="s">
        <v>9</v>
      </c>
      <c r="L6" s="3" t="s">
        <v>10</v>
      </c>
      <c r="M6" s="3" t="s">
        <v>11</v>
      </c>
      <c r="N6" s="3" t="s">
        <v>12</v>
      </c>
      <c r="O6" s="3" t="s">
        <v>14</v>
      </c>
      <c r="P6" s="3" t="s">
        <v>15</v>
      </c>
      <c r="Q6" s="3" t="s">
        <v>16</v>
      </c>
      <c r="R6" s="3" t="s">
        <v>17</v>
      </c>
      <c r="S6" s="3" t="s">
        <v>18</v>
      </c>
      <c r="T6" s="3" t="s">
        <v>19</v>
      </c>
      <c r="U6" s="3" t="s">
        <v>23</v>
      </c>
    </row>
    <row r="7" spans="1:21" x14ac:dyDescent="0.25">
      <c r="A7" s="2">
        <v>1</v>
      </c>
      <c r="B7" s="36" t="s">
        <v>69</v>
      </c>
      <c r="C7" s="37">
        <v>43556</v>
      </c>
      <c r="D7" s="37">
        <v>43646</v>
      </c>
      <c r="E7" s="1"/>
      <c r="F7" s="21" t="s">
        <v>70</v>
      </c>
      <c r="G7" s="21">
        <v>123456789</v>
      </c>
      <c r="H7" s="21" t="s">
        <v>71</v>
      </c>
      <c r="I7" s="21" t="s">
        <v>72</v>
      </c>
      <c r="J7" s="21" t="s">
        <v>73</v>
      </c>
      <c r="K7" s="21" t="s">
        <v>76</v>
      </c>
      <c r="L7" s="21" t="s">
        <v>76</v>
      </c>
      <c r="M7" s="7">
        <f>NETWORKDAYS(C7,D7)</f>
        <v>65</v>
      </c>
      <c r="N7" s="14">
        <f>M7*$N$3</f>
        <v>552.5</v>
      </c>
      <c r="O7" s="22">
        <f>O8*$N$7</f>
        <v>138.125</v>
      </c>
      <c r="P7" s="22">
        <f t="shared" ref="P7:S7" si="0">P8*$N$7</f>
        <v>165.75</v>
      </c>
      <c r="Q7" s="22">
        <f t="shared" si="0"/>
        <v>221</v>
      </c>
      <c r="R7" s="22">
        <f t="shared" si="0"/>
        <v>27.625</v>
      </c>
      <c r="S7" s="22">
        <f t="shared" si="0"/>
        <v>0</v>
      </c>
      <c r="T7" s="7" t="str">
        <f>IF(SUM(O7:S7)=N7,"Tallies",IF(SUM(O7:S7)&gt;N7,"Greater than total","Less than total"))</f>
        <v>Tallies</v>
      </c>
      <c r="U7" s="1">
        <f>N7-SUM(O7:S7)</f>
        <v>0</v>
      </c>
    </row>
    <row r="8" spans="1:21" x14ac:dyDescent="0.25">
      <c r="A8" s="2"/>
      <c r="B8" s="17"/>
      <c r="C8" s="10"/>
      <c r="D8" s="10"/>
      <c r="E8" s="1"/>
      <c r="F8" s="1"/>
      <c r="G8" s="1"/>
      <c r="H8" s="1"/>
      <c r="I8" s="1"/>
      <c r="J8" s="1"/>
      <c r="K8" s="1"/>
      <c r="L8" s="9"/>
      <c r="M8" s="23"/>
      <c r="N8" s="24">
        <v>1</v>
      </c>
      <c r="O8" s="25">
        <v>0.25</v>
      </c>
      <c r="P8" s="25">
        <v>0.3</v>
      </c>
      <c r="Q8" s="25">
        <v>0.4</v>
      </c>
      <c r="R8" s="25">
        <v>0.05</v>
      </c>
      <c r="S8" s="26">
        <v>0</v>
      </c>
      <c r="T8" s="27">
        <f>SUM(O8:S8)</f>
        <v>1</v>
      </c>
      <c r="U8" s="1"/>
    </row>
    <row r="9" spans="1:21" x14ac:dyDescent="0.25">
      <c r="A9" s="2">
        <v>2</v>
      </c>
      <c r="B9" s="36" t="s">
        <v>68</v>
      </c>
      <c r="C9" s="37">
        <v>43435</v>
      </c>
      <c r="D9" s="37">
        <v>43555</v>
      </c>
      <c r="E9" s="1"/>
      <c r="F9" s="21" t="s">
        <v>70</v>
      </c>
      <c r="G9" s="21">
        <v>123456789</v>
      </c>
      <c r="H9" s="21" t="s">
        <v>71</v>
      </c>
      <c r="I9" s="21" t="s">
        <v>72</v>
      </c>
      <c r="J9" s="21" t="s">
        <v>73</v>
      </c>
      <c r="K9" s="21" t="s">
        <v>76</v>
      </c>
      <c r="L9" s="21" t="s">
        <v>76</v>
      </c>
      <c r="M9" s="7">
        <f t="shared" ref="M9:M15" si="1">NETWORKDAYS(C9,D9)</f>
        <v>85</v>
      </c>
      <c r="N9" s="14">
        <f t="shared" ref="N9:N15" si="2">M9*$N$3</f>
        <v>722.5</v>
      </c>
      <c r="O9" s="22">
        <f>$N$9*O10</f>
        <v>36.125</v>
      </c>
      <c r="P9" s="22">
        <f t="shared" ref="P9:S9" si="3">$N$9*P10</f>
        <v>72.25</v>
      </c>
      <c r="Q9" s="22">
        <f t="shared" si="3"/>
        <v>433.5</v>
      </c>
      <c r="R9" s="22">
        <f t="shared" si="3"/>
        <v>122.825</v>
      </c>
      <c r="S9" s="22">
        <f t="shared" si="3"/>
        <v>57.800000000000004</v>
      </c>
      <c r="T9" s="7" t="str">
        <f t="shared" ref="T9:T17" si="4">IF(SUM(O9:S9)=N9,"Tallies",IF(SUM(O9:S9)&gt;N9,"Greater than total","Less than total"))</f>
        <v>Tallies</v>
      </c>
      <c r="U9" s="1">
        <f t="shared" ref="U9:U17" si="5">N9-SUM(O9:S9)</f>
        <v>0</v>
      </c>
    </row>
    <row r="10" spans="1:21" x14ac:dyDescent="0.25">
      <c r="A10" s="2"/>
      <c r="B10" s="17"/>
      <c r="C10" s="10"/>
      <c r="D10" s="10"/>
      <c r="E10" s="1"/>
      <c r="F10" s="1"/>
      <c r="G10" s="1"/>
      <c r="H10" s="1"/>
      <c r="I10" s="1"/>
      <c r="J10" s="1"/>
      <c r="K10" s="1"/>
      <c r="L10" s="9"/>
      <c r="M10" s="23"/>
      <c r="N10" s="24">
        <v>1</v>
      </c>
      <c r="O10" s="25">
        <v>0.05</v>
      </c>
      <c r="P10" s="25">
        <v>0.1</v>
      </c>
      <c r="Q10" s="25">
        <v>0.6</v>
      </c>
      <c r="R10" s="25">
        <v>0.17</v>
      </c>
      <c r="S10" s="25">
        <v>0.08</v>
      </c>
      <c r="T10" s="27">
        <f>SUM(O10:S10)</f>
        <v>1</v>
      </c>
      <c r="U10" s="1"/>
    </row>
    <row r="11" spans="1:21" x14ac:dyDescent="0.25">
      <c r="A11" s="2">
        <v>3</v>
      </c>
      <c r="B11" s="36" t="s">
        <v>67</v>
      </c>
      <c r="C11" s="37">
        <v>43389</v>
      </c>
      <c r="D11" s="37">
        <v>43434</v>
      </c>
      <c r="E11" s="1"/>
      <c r="F11" s="21" t="s">
        <v>70</v>
      </c>
      <c r="G11" s="21">
        <v>123456789</v>
      </c>
      <c r="H11" s="21" t="s">
        <v>71</v>
      </c>
      <c r="I11" s="21" t="s">
        <v>72</v>
      </c>
      <c r="J11" s="21" t="s">
        <v>74</v>
      </c>
      <c r="K11" s="21" t="s">
        <v>76</v>
      </c>
      <c r="L11" s="21" t="s">
        <v>76</v>
      </c>
      <c r="M11" s="7">
        <f t="shared" si="1"/>
        <v>34</v>
      </c>
      <c r="N11" s="14">
        <f t="shared" si="2"/>
        <v>289</v>
      </c>
      <c r="O11" s="22">
        <f>$N$11*O12</f>
        <v>8.67</v>
      </c>
      <c r="P11" s="22">
        <f t="shared" ref="P11:S11" si="6">$N$11*P12</f>
        <v>17.34</v>
      </c>
      <c r="Q11" s="22">
        <f t="shared" si="6"/>
        <v>158.95000000000002</v>
      </c>
      <c r="R11" s="22">
        <f t="shared" si="6"/>
        <v>66.47</v>
      </c>
      <c r="S11" s="22">
        <f t="shared" si="6"/>
        <v>37.57</v>
      </c>
      <c r="T11" s="7" t="str">
        <f t="shared" si="4"/>
        <v>Tallies</v>
      </c>
      <c r="U11" s="1">
        <f t="shared" si="5"/>
        <v>0</v>
      </c>
    </row>
    <row r="12" spans="1:21" x14ac:dyDescent="0.25">
      <c r="A12" s="2"/>
      <c r="B12" s="17"/>
      <c r="C12" s="10"/>
      <c r="D12" s="10"/>
      <c r="E12" s="1"/>
      <c r="F12" s="1"/>
      <c r="G12" s="1"/>
      <c r="H12" s="1"/>
      <c r="I12" s="1"/>
      <c r="J12" s="1"/>
      <c r="K12" s="1"/>
      <c r="L12" s="9"/>
      <c r="M12" s="23"/>
      <c r="N12" s="24">
        <v>1</v>
      </c>
      <c r="O12" s="25">
        <v>0.03</v>
      </c>
      <c r="P12" s="25">
        <v>0.06</v>
      </c>
      <c r="Q12" s="25">
        <v>0.55000000000000004</v>
      </c>
      <c r="R12" s="25">
        <v>0.23</v>
      </c>
      <c r="S12" s="25">
        <v>0.13</v>
      </c>
      <c r="T12" s="27">
        <f>SUM(O12:S12)</f>
        <v>1</v>
      </c>
      <c r="U12" s="1"/>
    </row>
    <row r="13" spans="1:21" x14ac:dyDescent="0.25">
      <c r="A13" s="2">
        <v>4</v>
      </c>
      <c r="B13" s="36" t="s">
        <v>66</v>
      </c>
      <c r="C13" s="37">
        <v>43252</v>
      </c>
      <c r="D13" s="37">
        <v>43388</v>
      </c>
      <c r="E13" s="1"/>
      <c r="F13" s="21" t="s">
        <v>70</v>
      </c>
      <c r="G13" s="21">
        <v>123456789</v>
      </c>
      <c r="H13" s="21" t="s">
        <v>71</v>
      </c>
      <c r="I13" s="21" t="s">
        <v>72</v>
      </c>
      <c r="J13" s="21" t="s">
        <v>74</v>
      </c>
      <c r="K13" s="21" t="s">
        <v>76</v>
      </c>
      <c r="L13" s="21" t="s">
        <v>76</v>
      </c>
      <c r="M13" s="7">
        <f t="shared" si="1"/>
        <v>97</v>
      </c>
      <c r="N13" s="14">
        <f t="shared" si="2"/>
        <v>824.5</v>
      </c>
      <c r="O13" s="22">
        <f>$N$13*O14</f>
        <v>41.225000000000001</v>
      </c>
      <c r="P13" s="22">
        <f t="shared" ref="P13:S13" si="7">$N$13*P14</f>
        <v>82.45</v>
      </c>
      <c r="Q13" s="22">
        <f t="shared" si="7"/>
        <v>494.7</v>
      </c>
      <c r="R13" s="22">
        <f t="shared" si="7"/>
        <v>123.675</v>
      </c>
      <c r="S13" s="22">
        <f t="shared" si="7"/>
        <v>82.45</v>
      </c>
      <c r="T13" s="7" t="str">
        <f t="shared" si="4"/>
        <v>Tallies</v>
      </c>
      <c r="U13" s="1">
        <f t="shared" si="5"/>
        <v>0</v>
      </c>
    </row>
    <row r="14" spans="1:21" x14ac:dyDescent="0.25">
      <c r="A14" s="2"/>
      <c r="B14" s="17"/>
      <c r="C14" s="10"/>
      <c r="D14" s="10"/>
      <c r="E14" s="1"/>
      <c r="F14" s="1"/>
      <c r="G14" s="1"/>
      <c r="H14" s="1"/>
      <c r="I14" s="1"/>
      <c r="J14" s="1"/>
      <c r="K14" s="1"/>
      <c r="L14" s="9"/>
      <c r="M14" s="23"/>
      <c r="N14" s="24">
        <v>1</v>
      </c>
      <c r="O14" s="25">
        <v>0.05</v>
      </c>
      <c r="P14" s="25">
        <v>0.1</v>
      </c>
      <c r="Q14" s="25">
        <v>0.6</v>
      </c>
      <c r="R14" s="25">
        <v>0.15</v>
      </c>
      <c r="S14" s="25">
        <v>0.1</v>
      </c>
      <c r="T14" s="27">
        <f>SUM(O14:S14)</f>
        <v>1</v>
      </c>
      <c r="U14" s="1"/>
    </row>
    <row r="15" spans="1:21" x14ac:dyDescent="0.25">
      <c r="A15" s="2">
        <v>5</v>
      </c>
      <c r="B15" s="36" t="s">
        <v>65</v>
      </c>
      <c r="C15" s="37">
        <v>42932</v>
      </c>
      <c r="D15" s="37">
        <v>43251</v>
      </c>
      <c r="E15" s="1"/>
      <c r="F15" s="21" t="s">
        <v>70</v>
      </c>
      <c r="G15" s="21">
        <v>123456789</v>
      </c>
      <c r="H15" s="21" t="s">
        <v>71</v>
      </c>
      <c r="I15" s="21" t="s">
        <v>72</v>
      </c>
      <c r="J15" s="21" t="s">
        <v>75</v>
      </c>
      <c r="K15" s="21" t="s">
        <v>76</v>
      </c>
      <c r="L15" s="21" t="s">
        <v>76</v>
      </c>
      <c r="M15" s="7">
        <f t="shared" si="1"/>
        <v>229</v>
      </c>
      <c r="N15" s="14">
        <f t="shared" si="2"/>
        <v>1946.5</v>
      </c>
      <c r="O15" s="22">
        <f>$N$15*O16</f>
        <v>58.394999999999996</v>
      </c>
      <c r="P15" s="22">
        <f t="shared" ref="P15:S15" si="8">$N$15*P16</f>
        <v>136.25500000000002</v>
      </c>
      <c r="Q15" s="22">
        <f t="shared" si="8"/>
        <v>1167.8999999999999</v>
      </c>
      <c r="R15" s="22">
        <f t="shared" si="8"/>
        <v>389.3</v>
      </c>
      <c r="S15" s="22">
        <f t="shared" si="8"/>
        <v>194.65</v>
      </c>
      <c r="T15" s="7" t="str">
        <f t="shared" si="4"/>
        <v>Tallies</v>
      </c>
      <c r="U15" s="1">
        <f t="shared" si="5"/>
        <v>0</v>
      </c>
    </row>
    <row r="16" spans="1:21" x14ac:dyDescent="0.25">
      <c r="A16" s="2"/>
      <c r="B16" s="17"/>
      <c r="C16" s="10"/>
      <c r="D16" s="10"/>
      <c r="E16" s="1"/>
      <c r="F16" s="1"/>
      <c r="G16" s="1"/>
      <c r="H16" s="1"/>
      <c r="I16" s="1"/>
      <c r="J16" s="1"/>
      <c r="K16" s="1"/>
      <c r="L16" s="9"/>
      <c r="M16" s="23"/>
      <c r="N16" s="24">
        <v>1</v>
      </c>
      <c r="O16" s="25">
        <v>0.03</v>
      </c>
      <c r="P16" s="25">
        <v>7.0000000000000007E-2</v>
      </c>
      <c r="Q16" s="25">
        <v>0.6</v>
      </c>
      <c r="R16" s="25">
        <v>0.2</v>
      </c>
      <c r="S16" s="25">
        <v>0.1</v>
      </c>
      <c r="T16" s="27">
        <f>SUM(O16:S16)</f>
        <v>0.99999999999999989</v>
      </c>
      <c r="U16" s="1"/>
    </row>
    <row r="17" spans="1:21" x14ac:dyDescent="0.25">
      <c r="A17" s="2">
        <v>6</v>
      </c>
      <c r="B17" s="36" t="s">
        <v>64</v>
      </c>
      <c r="C17" s="37">
        <v>42659</v>
      </c>
      <c r="D17" s="37">
        <v>42931</v>
      </c>
      <c r="E17" s="1"/>
      <c r="F17" s="21" t="s">
        <v>70</v>
      </c>
      <c r="G17" s="21">
        <v>123456789</v>
      </c>
      <c r="H17" s="21" t="s">
        <v>71</v>
      </c>
      <c r="I17" s="21" t="s">
        <v>72</v>
      </c>
      <c r="J17" s="21" t="s">
        <v>75</v>
      </c>
      <c r="K17" s="21" t="s">
        <v>76</v>
      </c>
      <c r="L17" s="21" t="s">
        <v>76</v>
      </c>
      <c r="M17" s="7">
        <f>NETWORKDAYS(C17,D17)</f>
        <v>195</v>
      </c>
      <c r="N17" s="14">
        <f>M17*$N$3</f>
        <v>1657.5</v>
      </c>
      <c r="O17" s="22">
        <f>$N$17*O18</f>
        <v>49.725000000000001</v>
      </c>
      <c r="P17" s="22">
        <f>$N$17*P18</f>
        <v>116.02500000000001</v>
      </c>
      <c r="Q17" s="22">
        <f t="shared" ref="Q17:S17" si="9">$N$17*Q18</f>
        <v>994.5</v>
      </c>
      <c r="R17" s="22">
        <f t="shared" si="9"/>
        <v>331.5</v>
      </c>
      <c r="S17" s="22">
        <f t="shared" si="9"/>
        <v>165.75</v>
      </c>
      <c r="T17" s="7" t="str">
        <f t="shared" si="4"/>
        <v>Tallies</v>
      </c>
      <c r="U17" s="1">
        <f t="shared" si="5"/>
        <v>0</v>
      </c>
    </row>
    <row r="18" spans="1:21" x14ac:dyDescent="0.25">
      <c r="A18" s="2"/>
      <c r="B18" s="17"/>
      <c r="C18" s="10"/>
      <c r="D18" s="10"/>
      <c r="E18" s="1"/>
      <c r="F18" s="1"/>
      <c r="G18" s="1"/>
      <c r="H18" s="1"/>
      <c r="I18" s="1"/>
      <c r="J18" s="1"/>
      <c r="K18" s="1"/>
      <c r="L18" s="9"/>
      <c r="M18" s="23"/>
      <c r="N18" s="24">
        <v>1</v>
      </c>
      <c r="O18" s="25">
        <v>0.03</v>
      </c>
      <c r="P18" s="25">
        <v>7.0000000000000007E-2</v>
      </c>
      <c r="Q18" s="25">
        <v>0.6</v>
      </c>
      <c r="R18" s="25">
        <v>0.2</v>
      </c>
      <c r="S18" s="25">
        <v>0.1</v>
      </c>
      <c r="T18" s="27">
        <f>SUM(O18:S18)</f>
        <v>0.99999999999999989</v>
      </c>
      <c r="U18" s="1"/>
    </row>
    <row r="19" spans="1:21" x14ac:dyDescent="0.25">
      <c r="A19" s="2">
        <v>7</v>
      </c>
      <c r="B19" s="36" t="s">
        <v>63</v>
      </c>
      <c r="C19" s="37">
        <v>42516</v>
      </c>
      <c r="D19" s="37">
        <v>42658</v>
      </c>
      <c r="E19" s="1"/>
      <c r="F19" s="21" t="s">
        <v>70</v>
      </c>
      <c r="G19" s="21">
        <v>123456789</v>
      </c>
      <c r="H19" s="21" t="s">
        <v>71</v>
      </c>
      <c r="I19" s="21" t="s">
        <v>72</v>
      </c>
      <c r="J19" s="21" t="s">
        <v>74</v>
      </c>
      <c r="K19" s="21" t="s">
        <v>76</v>
      </c>
      <c r="L19" s="21" t="s">
        <v>76</v>
      </c>
      <c r="M19" s="7">
        <f>NETWORKDAYS(C19,D19)</f>
        <v>102</v>
      </c>
      <c r="N19" s="14">
        <f>M19*$N$3</f>
        <v>867</v>
      </c>
      <c r="O19" s="22">
        <f>$N$19*O20</f>
        <v>43.35</v>
      </c>
      <c r="P19" s="22">
        <f t="shared" ref="P19:S19" si="10">$N$19*P20</f>
        <v>60.690000000000005</v>
      </c>
      <c r="Q19" s="22">
        <f t="shared" si="10"/>
        <v>554.88</v>
      </c>
      <c r="R19" s="22">
        <f t="shared" si="10"/>
        <v>173.4</v>
      </c>
      <c r="S19" s="22">
        <f t="shared" si="10"/>
        <v>34.68</v>
      </c>
      <c r="T19" s="7" t="str">
        <f>IF(SUM(O19:S19)=N19,"Tallies",IF(SUM(O19:S19)&gt;N19,"Greater than total","Less than total"))</f>
        <v>Tallies</v>
      </c>
      <c r="U19" s="1">
        <f>N19-SUM(O19:S19)</f>
        <v>0</v>
      </c>
    </row>
    <row r="20" spans="1:21" x14ac:dyDescent="0.25">
      <c r="A20" s="2"/>
      <c r="B20" s="11"/>
      <c r="C20" s="10"/>
      <c r="D20" s="10"/>
      <c r="E20" s="11"/>
      <c r="F20" s="11"/>
      <c r="G20" s="1"/>
      <c r="H20" s="1"/>
      <c r="I20" s="1"/>
      <c r="J20" s="1"/>
      <c r="K20" s="1"/>
      <c r="L20" s="1"/>
      <c r="M20" s="23"/>
      <c r="N20" s="24">
        <v>1</v>
      </c>
      <c r="O20" s="25">
        <v>0.05</v>
      </c>
      <c r="P20" s="25">
        <v>7.0000000000000007E-2</v>
      </c>
      <c r="Q20" s="25">
        <v>0.64</v>
      </c>
      <c r="R20" s="25">
        <v>0.2</v>
      </c>
      <c r="S20" s="25">
        <v>0.04</v>
      </c>
      <c r="T20" s="27">
        <f>SUM(O20:S20)</f>
        <v>1</v>
      </c>
      <c r="U20" s="1"/>
    </row>
    <row r="21" spans="1:21" x14ac:dyDescent="0.25">
      <c r="A21" s="15"/>
      <c r="B21" s="12"/>
      <c r="C21" s="16"/>
      <c r="D21" s="16"/>
      <c r="E21" s="12"/>
      <c r="F21" s="12"/>
    </row>
    <row r="22" spans="1:21" x14ac:dyDescent="0.25">
      <c r="A22" s="15"/>
      <c r="B22" s="12"/>
      <c r="C22" s="16"/>
      <c r="D22" s="16"/>
      <c r="E22" s="12"/>
      <c r="F22" s="12"/>
    </row>
    <row r="23" spans="1:21" x14ac:dyDescent="0.25">
      <c r="C23" s="35" t="s">
        <v>30</v>
      </c>
      <c r="D23" s="35"/>
      <c r="E23" s="35"/>
      <c r="F23" s="35"/>
      <c r="G23" s="35"/>
      <c r="M23" s="12"/>
    </row>
    <row r="24" spans="1:21" x14ac:dyDescent="0.25">
      <c r="C24" s="20" t="s">
        <v>28</v>
      </c>
      <c r="D24" s="20" t="s">
        <v>29</v>
      </c>
      <c r="E24" s="20" t="s">
        <v>25</v>
      </c>
      <c r="F24" s="20" t="s">
        <v>26</v>
      </c>
      <c r="G24" s="20" t="s">
        <v>27</v>
      </c>
    </row>
    <row r="25" spans="1:21" x14ac:dyDescent="0.25">
      <c r="C25" s="18">
        <f>C19</f>
        <v>42516</v>
      </c>
      <c r="D25" s="18">
        <f>D7</f>
        <v>43646</v>
      </c>
      <c r="E25" s="19">
        <f>DAYS360(C25,D25)</f>
        <v>1114</v>
      </c>
      <c r="F25" s="19">
        <f>E25/30</f>
        <v>37.133333333333333</v>
      </c>
      <c r="G25" s="19">
        <f>E25/365</f>
        <v>3.0520547945205481</v>
      </c>
    </row>
  </sheetData>
  <mergeCells count="1">
    <mergeCell ref="C23:G23"/>
  </mergeCells>
  <conditionalFormatting sqref="D2">
    <cfRule type="cellIs" dxfId="7" priority="14" operator="greaterThan">
      <formula>4501</formula>
    </cfRule>
    <cfRule type="cellIs" dxfId="6" priority="15" operator="lessThan">
      <formula>4500</formula>
    </cfRule>
    <cfRule type="colorScale" priority="16">
      <colorScale>
        <cfvo type="num" val="4500"/>
        <cfvo type="max"/>
        <color rgb="FFFF7128"/>
        <color rgb="FFFFEF9C"/>
      </colorScale>
    </cfRule>
  </conditionalFormatting>
  <conditionalFormatting sqref="D3:D4">
    <cfRule type="cellIs" dxfId="5" priority="12" operator="greaterThan">
      <formula>$M$3+1</formula>
    </cfRule>
    <cfRule type="cellIs" dxfId="4" priority="13" operator="lessThan">
      <formula>$M$3</formula>
    </cfRule>
  </conditionalFormatting>
  <conditionalFormatting sqref="D4">
    <cfRule type="cellIs" dxfId="3" priority="7" operator="lessThan">
      <formula>35.9</formula>
    </cfRule>
    <cfRule type="cellIs" dxfId="2" priority="8" operator="greaterThan">
      <formula>36</formula>
    </cfRule>
  </conditionalFormatting>
  <conditionalFormatting sqref="T7:T20">
    <cfRule type="containsText" dxfId="1" priority="1" operator="containsText" text="than">
      <formula>NOT(ISERROR(SEARCH("than",T7)))</formula>
    </cfRule>
    <cfRule type="containsText" dxfId="0" priority="2" operator="containsText" text="Tallies">
      <formula>NOT(ISERROR(SEARCH("Tallies",T7)))</formula>
    </cfRule>
  </conditionalFormatting>
  <pageMargins left="0.7" right="0.7" top="0.75" bottom="0.75" header="0.3" footer="0.3"/>
  <pageSetup orientation="portrait" r:id="rId1"/>
  <ignoredErrors>
    <ignoredError sqref="T8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Fee &amp; Timeline</vt:lpstr>
      <vt:lpstr>Form Filling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2025-02-23T20:58:11Z</dcterms:modified>
</cp:coreProperties>
</file>